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<sst xmlns="http://schemas.openxmlformats.org/spreadsheetml/2006/main" count="1376" uniqueCount="683">
  <si>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</si>
  <si>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</si>
  <si>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</si>
  <si>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</si>
  <si>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</si>
  <si>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</si>
  <si>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</si>
  <si>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</si>
  <si>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</si>
  <si>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</si>
  <si>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</si>
  <si>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</si>
  <si>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</si>
  <si>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</si>
  <si>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</si>
  <si>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</si>
  <si>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</si>
  <si>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</si>
  <si>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</si>
  <si>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</si>
  <si>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</si>
  <si>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</si>
  <si>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</si>
  <si>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</si>
  <si>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</si>
  <si>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</si>
  <si>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</si>
  <si>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</si>
  <si>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</si>
  <si>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</si>
  <si>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</si>
  <si>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</si>
  <si>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</si>
  <si>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</si>
  <si>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</si>
  <si>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</si>
  <si>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</si>
  <si>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</si>
  <si>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</si>
  <si>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</si>
  <si>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</si>
  <si>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</si>
  <si>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</si>
  <si>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</si>
  <si>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</si>
  <si>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</si>
  <si>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</si>
  <si>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</si>
  <si>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</si>
  <si>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</si>
  <si>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</si>
  <si>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</si>
  <si>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</si>
  <si>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</si>
  <si>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</si>
  <si>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</si>
  <si>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</si>
  <si>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</si>
  <si>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</si>
  <si>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</si>
  <si>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</si>
  <si>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</si>
  <si>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</si>
  <si>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</si>
  <si>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</si>
  <si>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</si>
  <si>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</si>
  <si>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</si>
  <si>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</si>
  <si>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</si>
  <si>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</si>
  <si>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</si>
  <si>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</si>
  <si>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</si>
  <si>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</si>
  <si>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</si>
  <si>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</si>
  <si>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</si>
  <si>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</si>
  <si>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</si>
  <si>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</si>
  <si>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</si>
  <si>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</si>
  <si>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</si>
  <si>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</si>
  <si>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</si>
  <si>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</si>
  <si>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</si>
  <si>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</si>
  <si>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</si>
  <si>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</si>
  <si>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</si>
  <si>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</si>
  <si>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</si>
  <si>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</si>
  <si>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</si>
  <si>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</si>
  <si>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</si>
  <si>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</si>
  <si>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</si>
  <si>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</si>
  <si>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</si>
  <si>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</si>
  <si>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</si>
  <si>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</si>
  <si>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</si>
  <si>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</si>
  <si>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</si>
  <si>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</si>
  <si>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</si>
  <si>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</si>
  <si>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</si>
  <si>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</si>
  <si>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</si>
  <si>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</si>
  <si>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</si>
  <si>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</si>
  <si>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</si>
  <si>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</si>
  <si>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</si>
  <si>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</si>
  <si>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</si>
  <si>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</si>
  <si>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</si>
  <si>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</si>
  <si>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</si>
  <si>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</si>
  <si>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</si>
  <si>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</si>
  <si>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</si>
  <si>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</si>
  <si>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</si>
  <si>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</si>
  <si>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</si>
  <si>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</si>
  <si>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</si>
  <si>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</si>
  <si>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</si>
  <si>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</si>
  <si>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</si>
  <si>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</si>
  <si>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</si>
  <si>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</si>
  <si>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</si>
  <si>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</si>
  <si>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</si>
  <si>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</si>
  <si>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</si>
  <si>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</si>
  <si>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</si>
  <si>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</si>
  <si>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</si>
  <si>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</si>
  <si>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</si>
  <si>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</si>
  <si>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</si>
  <si>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</si>
  <si>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</si>
  <si>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</si>
  <si>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</si>
  <si>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</si>
  <si>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</si>
  <si>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</si>
  <si>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</si>
  <si>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</si>
  <si>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</si>
  <si>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</si>
  <si>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</si>
  <si>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</si>
  <si>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</si>
  <si>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</si>
  <si>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</si>
  <si>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</si>
  <si>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</si>
  <si>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</si>
  <si>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</si>
  <si>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</si>
  <si>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</si>
  <si>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</si>
  <si>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</si>
  <si>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</si>
  <si>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</si>
  <si>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</si>
  <si>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</si>
  <si>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</si>
  <si>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</si>
  <si>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</si>
  <si>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</si>
  <si>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</si>
  <si>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</si>
  <si>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</si>
  <si>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</si>
  <si>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</si>
  <si>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</si>
  <si>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</si>
  <si>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</si>
  <si>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</si>
  <si>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</si>
  <si>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</si>
  <si>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</si>
  <si>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</si>
  <si>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</si>
  <si>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</si>
  <si>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</si>
  <si>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</si>
  <si>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</si>
  <si>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</si>
  <si>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</si>
  <si>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</si>
  <si>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</si>
  <si>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</si>
  <si>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</si>
  <si>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</si>
  <si>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</si>
  <si>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</si>
  <si>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</si>
  <si>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</si>
  <si>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</si>
  <si>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</si>
  <si>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</si>
  <si>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</si>
  <si>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</si>
  <si>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</si>
  <si>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</si>
  <si>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</si>
  <si>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</si>
  <si>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</si>
  <si>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</si>
  <si>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</si>
  <si>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</si>
  <si>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</si>
  <si>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</si>
  <si>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</si>
  <si>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</si>
  <si>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</si>
  <si>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</si>
  <si>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</si>
  <si>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</si>
  <si>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</si>
  <si>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</si>
  <si>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</si>
  <si>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</si>
  <si>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</si>
  <si>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</si>
  <si>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</si>
  <si>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</si>
  <si>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</si>
  <si>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</si>
  <si>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</si>
  <si>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</si>
  <si>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</si>
  <si>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</si>
  <si>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</si>
  <si>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</si>
  <si>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</si>
  <si>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</si>
  <si>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</si>
  <si>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</si>
  <si>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</si>
  <si>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</si>
  <si>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</si>
  <si>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</si>
  <si>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</si>
  <si>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</si>
  <si>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</si>
  <si>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</si>
  <si>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</si>
  <si>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</si>
  <si>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</si>
  <si>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</si>
  <si>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</si>
  <si>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</si>
  <si>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</si>
  <si>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</si>
  <si>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</si>
  <si>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</si>
  <si>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</si>
  <si>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</si>
  <si>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</si>
  <si>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</si>
  <si>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</si>
  <si>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</si>
  <si>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</si>
  <si>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</si>
  <si>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</si>
  <si>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</si>
  <si>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</si>
  <si>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</si>
  <si>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</si>
  <si>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</si>
  <si>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</si>
  <si>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</si>
  <si>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</si>
  <si>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</si>
  <si>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</si>
  <si>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</si>
  <si>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</si>
  <si>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</si>
  <si>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</si>
  <si>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</si>
  <si>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</si>
  <si>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</si>
  <si>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</si>
  <si>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</si>
  <si>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</si>
  <si>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</si>
  <si>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</si>
  <si>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</si>
  <si>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</si>
  <si>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</si>
  <si>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</si>
  <si>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</si>
  <si>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</si>
  <si>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</si>
  <si>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</si>
  <si>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</si>
  <si>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</si>
  <si>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</si>
  <si>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</si>
  <si>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</si>
  <si>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</si>
  <si>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</si>
  <si>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</si>
  <si>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</si>
  <si>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</si>
  <si>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</si>
  <si>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</si>
  <si>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</si>
  <si>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</si>
  <si>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</si>
  <si>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</si>
  <si>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</si>
  <si>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</si>
  <si>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</si>
  <si>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</si>
  <si>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</si>
  <si>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</si>
  <si>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</si>
  <si>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</si>
  <si>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</si>
  <si>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</si>
  <si>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</si>
  <si>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</si>
  <si>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</si>
  <si>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</si>
  <si>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</si>
  <si>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</si>
  <si>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</si>
  <si>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</si>
  <si>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</si>
  <si>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</si>
  <si>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</si>
  <si>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</si>
  <si>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</si>
  <si>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</si>
  <si>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</si>
  <si>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</si>
  <si>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</si>
  <si>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</si>
  <si>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</si>
  <si>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</si>
  <si>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</si>
  <si>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</si>
  <si>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</si>
  <si>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</si>
  <si>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</si>
  <si>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</si>
  <si>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</si>
  <si>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</si>
  <si>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</si>
  <si>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</si>
  <si>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</si>
  <si>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</si>
  <si>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</si>
  <si>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</si>
  <si>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</si>
  <si>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</si>
  <si>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</si>
  <si>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</si>
  <si>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</si>
  <si>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</si>
  <si>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</si>
  <si>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</si>
  <si>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</si>
  <si>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</si>
  <si>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</si>
  <si>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</si>
  <si>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</si>
  <si>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</si>
  <si>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</si>
  <si>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</si>
  <si>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</si>
  <si>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</si>
  <si>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</si>
  <si>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</si>
  <si>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</si>
  <si>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</si>
  <si>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</si>
  <si>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</si>
  <si>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</si>
  <si>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</si>
  <si>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</si>
  <si>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</si>
  <si>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</si>
  <si>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</si>
  <si>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</si>
  <si>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</si>
  <si>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</si>
  <si>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</si>
  <si>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</si>
  <si>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</si>
  <si>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</si>
  <si>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</si>
  <si>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</si>
  <si>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</si>
  <si>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</si>
  <si>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</si>
  <si>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</si>
  <si>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</si>
  <si>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</si>
  <si>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</si>
  <si>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</si>
  <si>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</si>
  <si>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</si>
  <si>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</si>
  <si>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</si>
  <si>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</si>
  <si>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</si>
  <si>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</si>
  <si>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</si>
  <si>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</si>
  <si>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</si>
  <si>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</si>
  <si>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</si>
  <si>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</si>
  <si>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</si>
  <si>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</si>
  <si>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</si>
  <si>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</si>
  <si>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</si>
  <si>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</si>
  <si>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</si>
  <si>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</si>
  <si>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</si>
  <si>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</si>
  <si>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</si>
  <si>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</si>
  <si>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</si>
  <si>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</si>
  <si>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</si>
  <si>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</si>
  <si>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</si>
  <si>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</si>
  <si>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</si>
  <si>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</si>
  <si>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</si>
  <si>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</si>
  <si>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</si>
  <si>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</si>
  <si>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</si>
  <si>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</si>
  <si>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</si>
  <si>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</si>
  <si>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</si>
  <si>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</si>
  <si>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</si>
  <si>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</si>
  <si>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</si>
  <si>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</si>
  <si>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</si>
  <si>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</si>
  <si>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</si>
  <si>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</si>
  <si>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</si>
  <si>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</si>
  <si>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</si>
  <si>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</si>
  <si>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</si>
  <si>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</si>
  <si>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</si>
  <si>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</si>
  <si>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</si>
  <si>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</si>
  <si>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</si>
  <si>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</si>
  <si>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</si>
  <si>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</si>
  <si>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</si>
  <si>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</si>
  <si>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</si>
  <si>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</si>
  <si>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</si>
  <si>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</si>
  <si>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</si>
  <si>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</si>
  <si>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</si>
  <si>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</si>
  <si>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</si>
  <si>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</si>
  <si>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</si>
  <si>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</si>
  <si>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</si>
  <si>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</si>
  <si>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</si>
  <si>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</si>
  <si>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</si>
  <si>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</si>
  <si>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</si>
  <si>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</si>
  <si>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</si>
  <si>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</si>
  <si>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</si>
  <si>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</si>
  <si>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</si>
  <si>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</si>
  <si>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</si>
  <si>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</si>
  <si>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</si>
  <si>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</si>
  <si>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</si>
  <si>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</si>
  <si>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</si>
  <si>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</si>
  <si>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</si>
  <si>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</si>
  <si>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</si>
  <si>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</si>
  <si>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</si>
  <si>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</si>
  <si>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</si>
  <si>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</si>
  <si>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</si>
  <si>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</si>
  <si>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</si>
  <si>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</si>
  <si>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</si>
  <si>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</si>
  <si>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</si>
  <si>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</si>
  <si>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</si>
  <si>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</si>
  <si>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</si>
  <si>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</si>
  <si>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</si>
  <si>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</si>
  <si>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</si>
  <si>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</si>
  <si>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</si>
  <si>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</si>
  <si>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</si>
  <si>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</si>
  <si>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</si>
  <si>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</si>
  <si>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</si>
  <si>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</si>
  <si>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</si>
  <si>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</si>
  <si>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</si>
  <si>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</si>
  <si>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</si>
  <si>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</si>
  <si>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</si>
  <si>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</si>
  <si>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</si>
  <si>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</si>
  <si>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</si>
  <si>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</si>
  <si>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</si>
  <si>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</si>
  <si>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</si>
  <si>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</si>
  <si>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</si>
  <si>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</si>
  <si>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</si>
  <si>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</si>
  <si>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</si>
  <si>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</si>
  <si>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</si>
  <si>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</si>
  <si>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</si>
  <si>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</si>
  <si>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</si>
  <si>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</si>
  <si>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</si>
  <si>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</si>
  <si>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</si>
  <si>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</si>
  <si>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</si>
  <si>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</si>
  <si>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</si>
  <si>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</si>
  <si>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</si>
  <si>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</si>
  <si>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</si>
  <si>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</si>
  <si>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</si>
  <si>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</si>
  <si>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</si>
  <si>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</si>
  <si>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</si>
  <si>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</si>
  <si>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</si>
  <si>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</si>
  <si>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</si>
  <si>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</si>
  <si>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</si>
  <si>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</si>
  <si>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</si>
  <si>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</si>
  <si>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</si>
  <si>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</si>
  <si>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</si>
  <si>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</si>
  <si>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</si>
  <si>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</si>
  <si>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</si>
  <si>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</si>
  <si>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</si>
  <si>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</si>
  <si>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</si>
  <si>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</si>
  <si>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</si>
  <si>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</si>
  <si>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</si>
  <si>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</si>
  <si>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</si>
  <si>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</si>
  <si>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</si>
  <si>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</si>
  <si>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</si>
  <si>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</si>
  <si>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</si>
  <si>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</si>
  <si>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</si>
  <si>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</si>
  <si>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</si>
  <si>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</si>
  <si>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</si>
  <si>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</si>
  <si>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</si>
  <si>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</si>
  <si>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</si>
  <si>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</si>
  <si>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</si>
  <si>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</si>
  <si>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</si>
  <si>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</si>
  <si>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</si>
  <si>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</si>
  <si>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</si>
  <si>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</si>
  <si>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</si>
  <si>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</si>
  <si>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</si>
  <si>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</si>
  <si>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</si>
  <si>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</si>
  <si>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</si>
  <si>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</si>
  <si>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Vlotho GmbH</t>
  </si>
  <si>
    <t>9870118800001</t>
  </si>
  <si>
    <t>Weserstr. 9</t>
  </si>
  <si>
    <t>Vlotho</t>
  </si>
  <si>
    <t>Horst Hanke</t>
  </si>
  <si>
    <t>netzbilanzierung@swlws.de</t>
  </si>
  <si>
    <t>Netzgebiet Vlotho</t>
  </si>
  <si>
    <t>05231/98085560</t>
  </si>
  <si>
    <t>Temperaturgebiet Vlotho</t>
  </si>
  <si>
    <t>NCLN007010140000</t>
  </si>
  <si>
    <t>Meteo Group</t>
  </si>
  <si>
    <t>Bückeburg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</si>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</sst>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42307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32602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Netzgebiet Vlotho</v>
      </c>
      <c r="E28" s="38"/>
      <c r="F28" s="11"/>
      <c r="G28" s="2"/>
    </row>
    <row r="29" spans="1:15">
      <c r="B29" s="15"/>
      <c r="C29" s="22" t="s">
        <v>397</v>
      </c>
      <c r="D29" s="45" t="s">
        <v>665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8" zoomScale="80" zoomScaleNormal="80" workbookViewId="0">
      <selection activeCell="D15" sqref="D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Vlotho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Netzgebiet Vlotho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9870118800001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621</v>
      </c>
      <c r="E13" s="15"/>
      <c r="H13" s="272" t="s">
        <v>620</v>
      </c>
      <c r="I13" s="27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136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8" t="s">
        <v>613</v>
      </c>
      <c r="I22" s="268" t="s">
        <v>614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8" t="s">
        <v>616</v>
      </c>
      <c r="I23" s="8" t="s">
        <v>612</v>
      </c>
      <c r="J23" s="8"/>
      <c r="K23" s="8"/>
      <c r="L23" s="26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8" t="s">
        <v>615</v>
      </c>
      <c r="I24" s="268" t="s">
        <v>622</v>
      </c>
      <c r="J24" s="8"/>
      <c r="K24" s="8"/>
      <c r="L24" s="271" t="s">
        <v>623</v>
      </c>
      <c r="M24" s="271" t="s">
        <v>625</v>
      </c>
      <c r="N24" s="271" t="s">
        <v>624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581</v>
      </c>
      <c r="D26" s="42" t="s">
        <v>135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626</v>
      </c>
      <c r="D27" s="42" t="s">
        <v>627</v>
      </c>
      <c r="E27" s="15"/>
      <c r="H27" s="298" t="s">
        <v>627</v>
      </c>
      <c r="I27" s="270" t="s">
        <v>628</v>
      </c>
      <c r="J27" s="270" t="s">
        <v>629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630</v>
      </c>
      <c r="I28" s="271" t="s">
        <v>631</v>
      </c>
      <c r="J28" s="271" t="s">
        <v>632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633</v>
      </c>
      <c r="I29" s="271" t="s">
        <v>634</v>
      </c>
      <c r="J29" s="271" t="s">
        <v>635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636</v>
      </c>
      <c r="I32" s="271" t="s">
        <v>637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638</v>
      </c>
      <c r="I33" s="268" t="s">
        <v>633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667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47" sqref="E4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Vlotho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Netzgebiet Vlotho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9870118800001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 t="str">
        <f>INDEX('SLP-Verfahren'!D48:D62,'SLP-Temp-Gebiet #01'!F10)</f>
        <v>Temperaturgebiet Vlotho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588</v>
      </c>
      <c r="D13" s="341"/>
      <c r="E13" s="341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669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Meteo 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670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10335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361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457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Bückeburg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10335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D-1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583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52 F62 G24:N24 G70:N70 E32:N32 E69:N69 F25:N25 E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Vlotho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Netzgebiet Vlotho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9870118800001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588</v>
      </c>
      <c r="D13" s="341"/>
      <c r="E13" s="341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3" t="s">
        <v>583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13" zoomScaleNormal="100" workbookViewId="0">
      <selection activeCell="D21" sqref="D2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Vlotho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Netzgebiet Vlotho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9870118800001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5" t="s">
        <v>652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Netzgebiet Vlotho</v>
      </c>
      <c r="D12" s="62" t="s">
        <v>248</v>
      </c>
      <c r="E12" s="165" t="s">
        <v>671</v>
      </c>
      <c r="F12" s="297" t="str">
        <f>VLOOKUP($E12,'BDEW-Standard'!$B$3:$M$94,F$9,0)</f>
        <v>BA3</v>
      </c>
      <c r="H12" s="274">
        <f>ROUND(VLOOKUP($E12,'BDEW-Standard'!$B$3:$M$94,H$9,0),7)</f>
        <v>0.62619619999999998</v>
      </c>
      <c r="I12" s="274">
        <f>ROUND(VLOOKUP($E12,'BDEW-Standard'!$B$3:$M$94,I$9,0),7)</f>
        <v>-33</v>
      </c>
      <c r="J12" s="274">
        <f>ROUND(VLOOKUP($E12,'BDEW-Standard'!$B$3:$M$94,J$9,0),7)</f>
        <v>5.7212303000000002</v>
      </c>
      <c r="K12" s="274">
        <f>ROUND(VLOOKUP($E12,'BDEW-Standard'!$B$3:$M$94,K$9,0),7)</f>
        <v>0.78556550000000003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1.0711738317583412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Netzgebiet Vlotho</v>
      </c>
      <c r="D13" s="62" t="s">
        <v>248</v>
      </c>
      <c r="E13" s="165" t="s">
        <v>672</v>
      </c>
      <c r="F13" s="297" t="str">
        <f>VLOOKUP($E13,'BDEW-Standard'!$B$3:$M$94,F$9,0)</f>
        <v>BD3</v>
      </c>
      <c r="H13" s="274">
        <f>ROUND(VLOOKUP($E13,'BDEW-Standard'!$B$3:$M$94,H$9,0),7)</f>
        <v>2.9177027</v>
      </c>
      <c r="I13" s="274">
        <f>ROUND(VLOOKUP($E13,'BDEW-Standard'!$B$3:$M$94,I$9,0),7)</f>
        <v>-36.179411700000003</v>
      </c>
      <c r="J13" s="274">
        <f>ROUND(VLOOKUP($E13,'BDEW-Standard'!$B$3:$M$94,J$9,0),7)</f>
        <v>5.9265162</v>
      </c>
      <c r="K13" s="274">
        <f>ROUND(VLOOKUP($E13,'BDEW-Standard'!$B$3:$M$94,K$9,0),7)</f>
        <v>0.11519119999999999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1.0656106174494469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>Netzgebiet Vlotho</v>
      </c>
      <c r="D14" s="62" t="s">
        <v>248</v>
      </c>
      <c r="E14" s="165" t="s">
        <v>673</v>
      </c>
      <c r="F14" s="297" t="str">
        <f>VLOOKUP($E14,'BDEW-Standard'!$B$3:$M$94,F$9,0)</f>
        <v>BH3</v>
      </c>
      <c r="H14" s="274">
        <f>ROUND(VLOOKUP($E14,'BDEW-Standard'!$B$3:$M$94,H$9,0),7)</f>
        <v>2.0102471999999998</v>
      </c>
      <c r="I14" s="274">
        <f>ROUND(VLOOKUP($E14,'BDEW-Standard'!$B$3:$M$94,I$9,0),7)</f>
        <v>-35.253212400000002</v>
      </c>
      <c r="J14" s="274">
        <f>ROUND(VLOOKUP($E14,'BDEW-Standard'!$B$3:$M$94,J$9,0),7)</f>
        <v>6.1544406</v>
      </c>
      <c r="K14" s="274">
        <f>ROUND(VLOOKUP($E14,'BDEW-Standard'!$B$3:$M$94,K$9,0),7)</f>
        <v>0.32947409999999999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1.0436896084076008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2:26" s="143" customFormat="1">
      <c r="B15" s="144">
        <v>4</v>
      </c>
      <c r="C15" s="145" t="str">
        <f t="shared" si="0"/>
        <v>Netzgebiet Vlotho</v>
      </c>
      <c r="D15" s="62" t="s">
        <v>248</v>
      </c>
      <c r="E15" s="165" t="s">
        <v>674</v>
      </c>
      <c r="F15" s="297" t="str">
        <f>VLOOKUP($E15,'BDEW-Standard'!$B$3:$M$94,F$9,0)</f>
        <v>GA3</v>
      </c>
      <c r="H15" s="274">
        <f>ROUND(VLOOKUP($E15,'BDEW-Standard'!$B$3:$M$94,H$9,0),7)</f>
        <v>2.2850164999999998</v>
      </c>
      <c r="I15" s="274">
        <f>ROUND(VLOOKUP($E15,'BDEW-Standard'!$B$3:$M$94,I$9,0),7)</f>
        <v>-36.287858399999998</v>
      </c>
      <c r="J15" s="274">
        <f>ROUND(VLOOKUP($E15,'BDEW-Standard'!$B$3:$M$94,J$9,0),7)</f>
        <v>6.5885125999999996</v>
      </c>
      <c r="K15" s="274">
        <f>ROUND(VLOOKUP($E15,'BDEW-Standard'!$B$3:$M$94,K$9,0),7)</f>
        <v>0.31505349999999999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1.0096183914256316</v>
      </c>
      <c r="R15" s="275">
        <f>ROUND(VLOOKUP(MID($E15,4,3),'Wochentag F(WT)'!$B$7:$J$22,R$9,0),4)</f>
        <v>0.93220000000000003</v>
      </c>
      <c r="S15" s="275">
        <f>ROUND(VLOOKUP(MID($E15,4,3),'Wochentag F(WT)'!$B$7:$J$22,S$9,0),4)</f>
        <v>0.98939999999999995</v>
      </c>
      <c r="T15" s="275">
        <f>ROUND(VLOOKUP(MID($E15,4,3),'Wochentag F(WT)'!$B$7:$J$22,T$9,0),4)</f>
        <v>1.0033000000000001</v>
      </c>
      <c r="U15" s="275">
        <f>ROUND(VLOOKUP(MID($E15,4,3),'Wochentag F(WT)'!$B$7:$J$22,U$9,0),4)</f>
        <v>1.0108999999999999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1.0356000000000001</v>
      </c>
      <c r="X15" s="276">
        <f t="shared" si="2"/>
        <v>1.0106000000000002</v>
      </c>
      <c r="Y15" s="293"/>
      <c r="Z15" s="211"/>
    </row>
    <row r="16" spans="2:26" s="143" customFormat="1">
      <c r="B16" s="144">
        <v>5</v>
      </c>
      <c r="C16" s="145" t="str">
        <f t="shared" si="0"/>
        <v>Netzgebiet Vlotho</v>
      </c>
      <c r="D16" s="62" t="s">
        <v>248</v>
      </c>
      <c r="E16" s="165" t="s">
        <v>675</v>
      </c>
      <c r="F16" s="297" t="str">
        <f>VLOOKUP($E16,'BDEW-Standard'!$B$3:$M$94,F$9,0)</f>
        <v>GB3</v>
      </c>
      <c r="H16" s="274">
        <f>ROUND(VLOOKUP($E16,'BDEW-Standard'!$B$3:$M$94,H$9,0),7)</f>
        <v>3.2572741999999999</v>
      </c>
      <c r="I16" s="274">
        <f>ROUND(VLOOKUP($E16,'BDEW-Standard'!$B$3:$M$94,I$9,0),7)</f>
        <v>-37.5</v>
      </c>
      <c r="J16" s="274">
        <f>ROUND(VLOOKUP($E16,'BDEW-Standard'!$B$3:$M$94,J$9,0),7)</f>
        <v>6.3462148000000003</v>
      </c>
      <c r="K16" s="274">
        <f>ROUND(VLOOKUP($E16,'BDEW-Standard'!$B$3:$M$94,K$9,0),7)</f>
        <v>8.6622699999999997E-2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0.9584556323619029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>Netzgebiet Vlotho</v>
      </c>
      <c r="D17" s="62" t="s">
        <v>248</v>
      </c>
      <c r="E17" s="165" t="s">
        <v>676</v>
      </c>
      <c r="F17" s="297" t="str">
        <f>VLOOKUP($E17,'BDEW-Standard'!$B$3:$M$94,F$9,0)</f>
        <v>HA3</v>
      </c>
      <c r="H17" s="274">
        <f>ROUND(VLOOKUP($E17,'BDEW-Standard'!$B$3:$M$94,H$9,0),7)</f>
        <v>3.5811213999999998</v>
      </c>
      <c r="I17" s="274">
        <f>ROUND(VLOOKUP($E17,'BDEW-Standard'!$B$3:$M$94,I$9,0),7)</f>
        <v>-36.965006500000001</v>
      </c>
      <c r="J17" s="274">
        <f>ROUND(VLOOKUP($E17,'BDEW-Standard'!$B$3:$M$94,J$9,0),7)</f>
        <v>7.2256947</v>
      </c>
      <c r="K17" s="274">
        <f>ROUND(VLOOKUP($E17,'BDEW-Standard'!$B$3:$M$94,K$9,0),7)</f>
        <v>4.4841600000000002E-2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0.97852945357176691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Netzgebiet Vlotho</v>
      </c>
      <c r="D18" s="62" t="s">
        <v>248</v>
      </c>
      <c r="E18" s="165" t="s">
        <v>677</v>
      </c>
      <c r="F18" s="297" t="str">
        <f>VLOOKUP($E18,'BDEW-Standard'!$B$3:$M$94,F$9,0)</f>
        <v>HD3</v>
      </c>
      <c r="H18" s="274">
        <f>ROUND(VLOOKUP($E18,'BDEW-Standard'!$B$3:$M$94,H$9,0),7)</f>
        <v>2.5792510000000002</v>
      </c>
      <c r="I18" s="274">
        <f>ROUND(VLOOKUP($E18,'BDEW-Standard'!$B$3:$M$94,I$9,0),7)</f>
        <v>-35.681614400000001</v>
      </c>
      <c r="J18" s="274">
        <f>ROUND(VLOOKUP($E18,'BDEW-Standard'!$B$3:$M$94,J$9,0),7)</f>
        <v>6.6857975999999999</v>
      </c>
      <c r="K18" s="274">
        <f>ROUND(VLOOKUP($E18,'BDEW-Standard'!$B$3:$M$94,K$9,0),7)</f>
        <v>0.19955410000000001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1.0393994293439688</v>
      </c>
      <c r="R18" s="275">
        <f>ROUND(VLOOKUP(MID($E18,4,3),'Wochentag F(WT)'!$B$7:$J$22,R$9,0),4)</f>
        <v>1.03</v>
      </c>
      <c r="S18" s="275">
        <f>ROUND(VLOOKUP(MID($E18,4,3),'Wochentag F(WT)'!$B$7:$J$22,S$9,0),4)</f>
        <v>1.03</v>
      </c>
      <c r="T18" s="275">
        <f>ROUND(VLOOKUP(MID($E18,4,3),'Wochentag F(WT)'!$B$7:$J$22,T$9,0),4)</f>
        <v>1.02</v>
      </c>
      <c r="U18" s="275">
        <f>ROUND(VLOOKUP(MID($E18,4,3),'Wochentag F(WT)'!$B$7:$J$22,U$9,0),4)</f>
        <v>1.03</v>
      </c>
      <c r="V18" s="275">
        <f>ROUND(VLOOKUP(MID($E18,4,3),'Wochentag F(WT)'!$B$7:$J$22,V$9,0),4)</f>
        <v>1.01</v>
      </c>
      <c r="W18" s="275">
        <f>ROUND(VLOOKUP(MID($E18,4,3),'Wochentag F(WT)'!$B$7:$J$22,W$9,0),4)</f>
        <v>0.93</v>
      </c>
      <c r="X18" s="276">
        <f t="shared" si="2"/>
        <v>0.95000000000000018</v>
      </c>
      <c r="Y18" s="293"/>
      <c r="Z18" s="211"/>
    </row>
    <row r="19" spans="2:26" s="143" customFormat="1">
      <c r="B19" s="144">
        <v>8</v>
      </c>
      <c r="C19" s="145" t="str">
        <f t="shared" si="0"/>
        <v>Netzgebiet Vlotho</v>
      </c>
      <c r="D19" s="62" t="s">
        <v>248</v>
      </c>
      <c r="E19" s="165" t="s">
        <v>5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Netzgebiet Vlotho</v>
      </c>
      <c r="D20" s="62" t="s">
        <v>248</v>
      </c>
      <c r="E20" s="165" t="s">
        <v>678</v>
      </c>
      <c r="F20" s="297" t="str">
        <f>VLOOKUP($E20,'BDEW-Standard'!$B$3:$M$94,F$9,0)</f>
        <v>KO3</v>
      </c>
      <c r="H20" s="274">
        <f>ROUND(VLOOKUP($E20,'BDEW-Standard'!$B$3:$M$94,H$9,0),7)</f>
        <v>2.7172288</v>
      </c>
      <c r="I20" s="274">
        <f>ROUND(VLOOKUP($E20,'BDEW-Standard'!$B$3:$M$94,I$9,0),7)</f>
        <v>-35.141256300000002</v>
      </c>
      <c r="J20" s="274">
        <f>ROUND(VLOOKUP($E20,'BDEW-Standard'!$B$3:$M$94,J$9,0),7)</f>
        <v>7.1303394999999998</v>
      </c>
      <c r="K20" s="274">
        <f>ROUND(VLOOKUP($E20,'BDEW-Standard'!$B$3:$M$94,K$9,0),7)</f>
        <v>0.14184720000000001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1.0630299199876638</v>
      </c>
      <c r="R20" s="275">
        <f>ROUND(VLOOKUP(MID($E20,4,3),'Wochentag F(WT)'!$B$7:$J$22,R$9,0),4)</f>
        <v>1.0354000000000001</v>
      </c>
      <c r="S20" s="275">
        <f>ROUND(VLOOKUP(MID($E20,4,3),'Wochentag F(WT)'!$B$7:$J$22,S$9,0),4)</f>
        <v>1.0523</v>
      </c>
      <c r="T20" s="275">
        <f>ROUND(VLOOKUP(MID($E20,4,3),'Wochentag F(WT)'!$B$7:$J$22,T$9,0),4)</f>
        <v>1.0448999999999999</v>
      </c>
      <c r="U20" s="275">
        <f>ROUND(VLOOKUP(MID($E20,4,3),'Wochentag F(WT)'!$B$7:$J$22,U$9,0),4)</f>
        <v>1.0494000000000001</v>
      </c>
      <c r="V20" s="275">
        <f>ROUND(VLOOKUP(MID($E20,4,3),'Wochentag F(WT)'!$B$7:$J$22,V$9,0),4)</f>
        <v>0.98850000000000005</v>
      </c>
      <c r="W20" s="275">
        <f>ROUND(VLOOKUP(MID($E20,4,3),'Wochentag F(WT)'!$B$7:$J$22,W$9,0),4)</f>
        <v>0.88600000000000001</v>
      </c>
      <c r="X20" s="276">
        <f t="shared" si="2"/>
        <v>0.94349999999999934</v>
      </c>
      <c r="Y20" s="293"/>
      <c r="Z20" s="211"/>
    </row>
    <row r="21" spans="2:26" s="143" customFormat="1">
      <c r="B21" s="144">
        <v>10</v>
      </c>
      <c r="C21" s="145" t="str">
        <f t="shared" si="0"/>
        <v>Netzgebiet Vlotho</v>
      </c>
      <c r="D21" s="62" t="s">
        <v>248</v>
      </c>
      <c r="E21" s="165" t="s">
        <v>679</v>
      </c>
      <c r="F21" s="297" t="str">
        <f>VLOOKUP($E21,'BDEW-Standard'!$B$3:$M$94,F$9,0)</f>
        <v>MF3</v>
      </c>
      <c r="H21" s="274">
        <f>ROUND(VLOOKUP($E21,'BDEW-Standard'!$B$3:$M$94,H$9,0),7)</f>
        <v>2.3877617999999998</v>
      </c>
      <c r="I21" s="274">
        <f>ROUND(VLOOKUP($E21,'BDEW-Standard'!$B$3:$M$94,I$9,0),7)</f>
        <v>-34.721360500000003</v>
      </c>
      <c r="J21" s="274">
        <f>ROUND(VLOOKUP($E21,'BDEW-Standard'!$B$3:$M$94,J$9,0),7)</f>
        <v>5.8164303999999998</v>
      </c>
      <c r="K21" s="274">
        <f>ROUND(VLOOKUP($E21,'BDEW-Standard'!$B$3:$M$94,K$9,0),7)</f>
        <v>0.12081939999999999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1.0365184142102302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Netzgebiet Vlotho</v>
      </c>
      <c r="D22" s="62" t="s">
        <v>248</v>
      </c>
      <c r="E22" s="165" t="s">
        <v>680</v>
      </c>
      <c r="F22" s="297" t="str">
        <f>VLOOKUP($E22,'BDEW-Standard'!$B$3:$M$94,F$9,0)</f>
        <v>MK3</v>
      </c>
      <c r="H22" s="274">
        <f>ROUND(VLOOKUP($E22,'BDEW-Standard'!$B$3:$M$94,H$9,0),7)</f>
        <v>2.7882424000000001</v>
      </c>
      <c r="I22" s="274">
        <f>ROUND(VLOOKUP($E22,'BDEW-Standard'!$B$3:$M$94,I$9,0),7)</f>
        <v>-34.880612999999997</v>
      </c>
      <c r="J22" s="274">
        <f>ROUND(VLOOKUP($E22,'BDEW-Standard'!$B$3:$M$94,J$9,0),7)</f>
        <v>6.5951899000000003</v>
      </c>
      <c r="K22" s="274">
        <f>ROUND(VLOOKUP($E22,'BDEW-Standard'!$B$3:$M$94,K$9,0),7)</f>
        <v>5.4032900000000002E-2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1.0622306107520199</v>
      </c>
      <c r="R22" s="275">
        <f>ROUND(VLOOKUP(MID($E22,4,3),'Wochentag F(WT)'!$B$7:$J$22,R$9,0),4)</f>
        <v>1.0699000000000001</v>
      </c>
      <c r="S22" s="275">
        <f>ROUND(VLOOKUP(MID($E22,4,3),'Wochentag F(WT)'!$B$7:$J$22,S$9,0),4)</f>
        <v>1.0365</v>
      </c>
      <c r="T22" s="275">
        <f>ROUND(VLOOKUP(MID($E22,4,3),'Wochentag F(WT)'!$B$7:$J$22,T$9,0),4)</f>
        <v>0.99329999999999996</v>
      </c>
      <c r="U22" s="275">
        <f>ROUND(VLOOKUP(MID($E22,4,3),'Wochentag F(WT)'!$B$7:$J$22,U$9,0),4)</f>
        <v>0.99480000000000002</v>
      </c>
      <c r="V22" s="275">
        <f>ROUND(VLOOKUP(MID($E22,4,3),'Wochentag F(WT)'!$B$7:$J$22,V$9,0),4)</f>
        <v>1.0659000000000001</v>
      </c>
      <c r="W22" s="275">
        <f>ROUND(VLOOKUP(MID($E22,4,3),'Wochentag F(WT)'!$B$7:$J$22,W$9,0),4)</f>
        <v>0.93620000000000003</v>
      </c>
      <c r="X22" s="276">
        <f t="shared" si="2"/>
        <v>0.90339999999999954</v>
      </c>
      <c r="Y22" s="293"/>
      <c r="Z22" s="211"/>
    </row>
    <row r="23" spans="2:26" s="143" customFormat="1">
      <c r="B23" s="144">
        <v>12</v>
      </c>
      <c r="C23" s="145" t="str">
        <f t="shared" si="0"/>
        <v>Netzgebiet Vlotho</v>
      </c>
      <c r="D23" s="62" t="s">
        <v>248</v>
      </c>
      <c r="E23" s="165" t="s">
        <v>4</v>
      </c>
      <c r="F23" s="297" t="str">
        <f>VLOOKUP($E23,'BDEW-Standard'!$B$3:$M$94,F$9,0)</f>
        <v>D13</v>
      </c>
      <c r="H23" s="274">
        <f>ROUND(VLOOKUP($E23,'BDEW-Standard'!$B$3:$M$94,H$9,0),7)</f>
        <v>3.0469694999999999</v>
      </c>
      <c r="I23" s="274">
        <f>ROUND(VLOOKUP($E23,'BDEW-Standard'!$B$3:$M$94,I$9,0),7)</f>
        <v>-37.183314099999997</v>
      </c>
      <c r="J23" s="274">
        <f>ROUND(VLOOKUP($E23,'BDEW-Standard'!$B$3:$M$94,J$9,0),7)</f>
        <v>5.6727847000000002</v>
      </c>
      <c r="K23" s="274">
        <f>ROUND(VLOOKUP($E23,'BDEW-Standard'!$B$3:$M$94,K$9,0),7)</f>
        <v>9.6193100000000004E-2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1.0075192723557669</v>
      </c>
      <c r="R23" s="275">
        <f>ROUND(VLOOKUP(MID($E23,4,3),'Wochentag F(WT)'!$B$7:$J$22,R$9,0),4)</f>
        <v>1</v>
      </c>
      <c r="S23" s="275">
        <f>ROUND(VLOOKUP(MID($E23,4,3),'Wochentag F(WT)'!$B$7:$J$22,S$9,0),4)</f>
        <v>1</v>
      </c>
      <c r="T23" s="275">
        <f>ROUND(VLOOKUP(MID($E23,4,3),'Wochentag F(WT)'!$B$7:$J$22,T$9,0),4)</f>
        <v>1</v>
      </c>
      <c r="U23" s="275">
        <f>ROUND(VLOOKUP(MID($E23,4,3),'Wochentag F(WT)'!$B$7:$J$22,U$9,0),4)</f>
        <v>1</v>
      </c>
      <c r="V23" s="275">
        <f>ROUND(VLOOKUP(MID($E23,4,3),'Wochentag F(WT)'!$B$7:$J$22,V$9,0),4)</f>
        <v>1</v>
      </c>
      <c r="W23" s="275">
        <f>ROUND(VLOOKUP(MID($E23,4,3),'Wochentag F(WT)'!$B$7:$J$22,W$9,0),4)</f>
        <v>1</v>
      </c>
      <c r="X23" s="276">
        <f t="shared" si="2"/>
        <v>1</v>
      </c>
      <c r="Y23" s="293"/>
      <c r="Z23" s="211"/>
    </row>
    <row r="24" spans="2:26" s="143" customFormat="1">
      <c r="B24" s="144">
        <v>13</v>
      </c>
      <c r="C24" s="145" t="str">
        <f t="shared" si="0"/>
        <v>Netzgebiet Vlotho</v>
      </c>
      <c r="D24" s="62" t="s">
        <v>248</v>
      </c>
      <c r="E24" s="165" t="s">
        <v>587</v>
      </c>
      <c r="F24" s="297" t="str">
        <f>VLOOKUP($E24,'BDEW-Standard'!$B$3:$M$94,F$9,0)</f>
        <v>D23</v>
      </c>
      <c r="H24" s="274">
        <f>ROUND(VLOOKUP($E24,'BDEW-Standard'!$B$3:$M$94,H$9,0),7)</f>
        <v>2.3877617999999998</v>
      </c>
      <c r="I24" s="274">
        <f>ROUND(VLOOKUP($E24,'BDEW-Standard'!$B$3:$M$94,I$9,0),7)</f>
        <v>-34.721360500000003</v>
      </c>
      <c r="J24" s="274">
        <f>ROUND(VLOOKUP($E24,'BDEW-Standard'!$B$3:$M$94,J$9,0),7)</f>
        <v>5.8164303999999998</v>
      </c>
      <c r="K24" s="274">
        <f>ROUND(VLOOKUP($E24,'BDEW-Standard'!$B$3:$M$94,K$9,0),7)</f>
        <v>0.12081939999999999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1.0365184142102302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si="2"/>
        <v>1</v>
      </c>
      <c r="Y24" s="293"/>
      <c r="Z24" s="211"/>
    </row>
    <row r="25" spans="2:26" s="143" customFormat="1">
      <c r="B25" s="144">
        <v>14</v>
      </c>
      <c r="C25" s="145" t="str">
        <f t="shared" si="0"/>
        <v>Netzgebiet Vlotho</v>
      </c>
      <c r="D25" s="62" t="s">
        <v>248</v>
      </c>
      <c r="E25" s="165" t="s">
        <v>681</v>
      </c>
      <c r="F25" s="297" t="str">
        <f>VLOOKUP($E25,'BDEW-Standard'!$B$3:$M$94,F$9,0)</f>
        <v>PD3</v>
      </c>
      <c r="H25" s="274">
        <f>ROUND(VLOOKUP($E25,'BDEW-Standard'!$B$3:$M$94,H$9,0),7)</f>
        <v>3.2</v>
      </c>
      <c r="I25" s="274">
        <f>ROUND(VLOOKUP($E25,'BDEW-Standard'!$B$3:$M$94,I$9,0),7)</f>
        <v>-35.799999999999997</v>
      </c>
      <c r="J25" s="274">
        <f>ROUND(VLOOKUP($E25,'BDEW-Standard'!$B$3:$M$94,J$9,0),7)</f>
        <v>8.4</v>
      </c>
      <c r="K25" s="274">
        <f>ROUND(VLOOKUP($E25,'BDEW-Standard'!$B$3:$M$94,K$9,0),7)</f>
        <v>9.3848600000000004E-2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0.99106250024889242</v>
      </c>
      <c r="R25" s="275">
        <f>ROUND(VLOOKUP(MID($E25,4,3),'Wochentag F(WT)'!$B$7:$J$22,R$9,0),4)</f>
        <v>1.0214000000000001</v>
      </c>
      <c r="S25" s="275">
        <f>ROUND(VLOOKUP(MID($E25,4,3),'Wochentag F(WT)'!$B$7:$J$22,S$9,0),4)</f>
        <v>1.0866</v>
      </c>
      <c r="T25" s="275">
        <f>ROUND(VLOOKUP(MID($E25,4,3),'Wochentag F(WT)'!$B$7:$J$22,T$9,0),4)</f>
        <v>1.0720000000000001</v>
      </c>
      <c r="U25" s="275">
        <f>ROUND(VLOOKUP(MID($E25,4,3),'Wochentag F(WT)'!$B$7:$J$22,U$9,0),4)</f>
        <v>1.0557000000000001</v>
      </c>
      <c r="V25" s="275">
        <f>ROUND(VLOOKUP(MID($E25,4,3),'Wochentag F(WT)'!$B$7:$J$22,V$9,0),4)</f>
        <v>1.0117</v>
      </c>
      <c r="W25" s="275">
        <f>ROUND(VLOOKUP(MID($E25,4,3),'Wochentag F(WT)'!$B$7:$J$22,W$9,0),4)</f>
        <v>0.90010000000000001</v>
      </c>
      <c r="X25" s="276">
        <f t="shared" si="2"/>
        <v>0.85249999999999915</v>
      </c>
      <c r="Y25" s="293"/>
      <c r="Z25" s="211"/>
    </row>
    <row r="26" spans="2:26" s="143" customFormat="1">
      <c r="B26" s="144">
        <v>15</v>
      </c>
      <c r="C26" s="145" t="str">
        <f t="shared" si="0"/>
        <v>Netzgebiet Vlotho</v>
      </c>
      <c r="D26" s="62" t="s">
        <v>248</v>
      </c>
      <c r="E26" s="165" t="s">
        <v>682</v>
      </c>
      <c r="F26" s="297" t="str">
        <f>VLOOKUP($E26,'BDEW-Standard'!$B$3:$M$94,F$9,0)</f>
        <v>WA3</v>
      </c>
      <c r="H26" s="274">
        <f>ROUND(VLOOKUP($E26,'BDEW-Standard'!$B$3:$M$94,H$9,0),7)</f>
        <v>0.76572899999999999</v>
      </c>
      <c r="I26" s="274">
        <f>ROUND(VLOOKUP($E26,'BDEW-Standard'!$B$3:$M$94,I$9,0),7)</f>
        <v>-36.023791199999998</v>
      </c>
      <c r="J26" s="274">
        <f>ROUND(VLOOKUP($E26,'BDEW-Standard'!$B$3:$M$94,J$9,0),7)</f>
        <v>4.8662747</v>
      </c>
      <c r="K26" s="274">
        <f>ROUND(VLOOKUP($E26,'BDEW-Standard'!$B$3:$M$94,K$9,0),7)</f>
        <v>0.80494250000000001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1.0804258319686442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3"/>
      <c r="Z26" s="211"/>
    </row>
    <row r="27" spans="2:26" s="143" customFormat="1">
      <c r="B27" s="144">
        <v>16</v>
      </c>
      <c r="C27" s="145" t="str">
        <f t="shared" si="0"/>
        <v>Netzgebiet Vlotho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Netzgebiet Vlotho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Netzgebiet Vlotho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Netzgebiet Vlotho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Netzgebiet Vlotho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Netzgebiet Vlotho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Netzgebiet Vlotho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Netzgebiet Vlotho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Netzgebiet Vlotho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Netzgebiet Vlotho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Netzgebiet Vlotho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Netzgebiet Vlotho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Netzgebiet Vlotho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Netzgebiet Vlotho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Netzgebiet Vlotho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P12" sqref="P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Vlotho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Netzgebiet Vlotho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9870118800001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586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1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461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Hanke, Horst Stadtwerke Lippe-Weser Service</cp:lastModifiedBy>
  <cp:lastPrinted>2015-03-20T22:59:10Z</cp:lastPrinted>
  <dcterms:created xsi:type="dcterms:W3CDTF">2015-01-15T05:25:41Z</dcterms:created>
  <dcterms:modified xsi:type="dcterms:W3CDTF">2015-10-30T11:45:37Z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